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5fa109e607d43df/SPPS/Marketing/NOFA CT/"/>
    </mc:Choice>
  </mc:AlternateContent>
  <xr:revisionPtr revIDLastSave="62" documentId="8_{2B5F2C32-4254-4C60-9E3D-756CA0FB71CA}" xr6:coauthVersionLast="47" xr6:coauthVersionMax="47" xr10:uidLastSave="{B1EE3C89-6D8E-4248-B41B-B92EE4EE1A4C}"/>
  <bookViews>
    <workbookView xWindow="-110" yWindow="-110" windowWidth="38620" windowHeight="21100" activeTab="1" xr2:uid="{00000000-000D-0000-FFFF-FFFF00000000}"/>
  </bookViews>
  <sheets>
    <sheet name="Inputs" sheetId="1" r:id="rId1"/>
    <sheet name="Cost Model" sheetId="2" r:id="rId2"/>
    <sheet name="Bone In" sheetId="3" r:id="rId3"/>
    <sheet name="Boneles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B38" i="2"/>
  <c r="B37" i="2"/>
  <c r="B36" i="2"/>
  <c r="B35" i="2"/>
  <c r="B21" i="2"/>
  <c r="B15" i="2"/>
  <c r="B51" i="1"/>
  <c r="B40" i="2" s="1"/>
  <c r="B19" i="1"/>
  <c r="B24" i="2" s="1"/>
  <c r="B41" i="2" l="1"/>
  <c r="B51" i="2" s="1"/>
  <c r="B30" i="2"/>
  <c r="B29" i="2"/>
  <c r="B28" i="2"/>
  <c r="B26" i="2"/>
  <c r="B23" i="2"/>
  <c r="B22" i="2"/>
  <c r="B16" i="2"/>
  <c r="B25" i="1"/>
  <c r="B42" i="2" l="1"/>
  <c r="B26" i="1"/>
  <c r="B17" i="2"/>
  <c r="B18" i="2" l="1"/>
  <c r="B25" i="2"/>
  <c r="B27" i="2"/>
  <c r="B31" i="2" l="1"/>
  <c r="B45" i="2" l="1"/>
  <c r="B32" i="2"/>
  <c r="B52" i="2" s="1"/>
  <c r="B53" i="2" s="1"/>
  <c r="B46" i="2" l="1"/>
  <c r="B4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<sst xmlns="http://schemas.openxmlformats.org/spreadsheetml/2006/main" count="136" uniqueCount="117">
  <si>
    <t>Dynamic Poultry Cost Model</t>
  </si>
  <si>
    <t>Enter values in yellow cells (column B). Green cells are calculated.</t>
  </si>
  <si>
    <t>Production</t>
  </si>
  <si>
    <t>Total birds started</t>
  </si>
  <si>
    <t>Mortality % (as decimal, e.g., 0.05)</t>
  </si>
  <si>
    <t>Birds sold (calc)</t>
  </si>
  <si>
    <t>Performance</t>
  </si>
  <si>
    <t>Avg live wt (lb)</t>
  </si>
  <si>
    <t>Sellable yield % (cut-up, as decimal)</t>
  </si>
  <si>
    <t>Dressed lbs total (calc)</t>
  </si>
  <si>
    <t>Sellable lbs total (calc)</t>
  </si>
  <si>
    <t>Variable costs (per unit)</t>
  </si>
  <si>
    <t>Chick cost ($/chick)</t>
  </si>
  <si>
    <t>Feed per bird (lb)</t>
  </si>
  <si>
    <t>Feed price ($/lb)</t>
  </si>
  <si>
    <t>Processing fee ($/bird)</t>
  </si>
  <si>
    <t>Packaging whole ($/bird whole)</t>
  </si>
  <si>
    <t>Packaging cut ($/lb sellable)</t>
  </si>
  <si>
    <t>Cold storage ($/lb sellable)</t>
  </si>
  <si>
    <t>Transport ($/bird)</t>
  </si>
  <si>
    <t>Labor</t>
  </si>
  <si>
    <t>Labor hours per bird</t>
  </si>
  <si>
    <t>Labor rate ($/hr)</t>
  </si>
  <si>
    <t>Fixed costs (season totals)</t>
  </si>
  <si>
    <t>Equipment depreciation (season $)</t>
  </si>
  <si>
    <t>Insurance/licenses (season $)</t>
  </si>
  <si>
    <t>Utilities/admin (season $)</t>
  </si>
  <si>
    <t>Marketing (season $)</t>
  </si>
  <si>
    <t>Other fixed overhead (season $)</t>
  </si>
  <si>
    <t>Owner salary target ($) (optional)</t>
  </si>
  <si>
    <t>Step fixed cost (optional)</t>
  </si>
  <si>
    <t>Sales mix (optional)</t>
  </si>
  <si>
    <t>% sold whole (decimal, e.g., 0.70)</t>
  </si>
  <si>
    <t>Whole + Cut-up should equal 1.00</t>
  </si>
  <si>
    <t>% sold cut-up (decimal, should sum to 1.00)</t>
  </si>
  <si>
    <t>If mix doesn't sum to 1.00, results will be off.</t>
  </si>
  <si>
    <t>Cost Model (auto-calculations)</t>
  </si>
  <si>
    <t>All formulas link to Inputs. Adjust Inputs to see costs update.</t>
  </si>
  <si>
    <t>Mix check:</t>
  </si>
  <si>
    <t>Adjust Inputs!B42 and Inputs!B43</t>
  </si>
  <si>
    <t>Birds sold</t>
  </si>
  <si>
    <t>Dressed lbs total</t>
  </si>
  <si>
    <t>Sellable lbs total</t>
  </si>
  <si>
    <t>Variable cost totals (scale with birds sold)</t>
  </si>
  <si>
    <t>Chicks total</t>
  </si>
  <si>
    <t>Feed total</t>
  </si>
  <si>
    <t>Processing total</t>
  </si>
  <si>
    <t>Whole packaging total</t>
  </si>
  <si>
    <t>Cut packaging total</t>
  </si>
  <si>
    <t>Cold storage total</t>
  </si>
  <si>
    <t>Transport total</t>
  </si>
  <si>
    <t>Health total</t>
  </si>
  <si>
    <t>Labor total</t>
  </si>
  <si>
    <t>TOTAL Variable Cost</t>
  </si>
  <si>
    <t>Sum of variable totals</t>
  </si>
  <si>
    <t>Variable cost per bird (sold)</t>
  </si>
  <si>
    <t>Total variable / birds sold</t>
  </si>
  <si>
    <t>Fixed cost totals (do NOT scale with birds)</t>
  </si>
  <si>
    <t>Equipment depreciation</t>
  </si>
  <si>
    <t>Insurance/licenses</t>
  </si>
  <si>
    <t>Utilities/admin</t>
  </si>
  <si>
    <t>Marketing</t>
  </si>
  <si>
    <t>Other fixed overhead</t>
  </si>
  <si>
    <t>Step fixed cost</t>
  </si>
  <si>
    <t>TOTAL Fixed Cost</t>
  </si>
  <si>
    <t>Sum of fixed totals (incl. step fixed)</t>
  </si>
  <si>
    <t>Fixed cost per bird (sold)</t>
  </si>
  <si>
    <t>Total fixed / birds sold</t>
  </si>
  <si>
    <t>Key outputs</t>
  </si>
  <si>
    <t>All-in cost (season)</t>
  </si>
  <si>
    <t>All-in cost per bird (sold)</t>
  </si>
  <si>
    <t>All-in cost per lb (dressed)</t>
  </si>
  <si>
    <t>Owner salary feasibility (optional)</t>
  </si>
  <si>
    <t>Revenue per bird (input)</t>
  </si>
  <si>
    <t>Enter your avg revenue per bird sold</t>
  </si>
  <si>
    <t>Net needed (salary + fixed)</t>
  </si>
  <si>
    <t>Contribution margin per bird</t>
  </si>
  <si>
    <t>Birds needed (simple)</t>
  </si>
  <si>
    <t>Based on revenue per bird and variable cost per bird</t>
  </si>
  <si>
    <t>Dressing %</t>
  </si>
  <si>
    <t>avg NE Whole Bird Organic</t>
  </si>
  <si>
    <t>Avg NE Sum of Parts Organic</t>
  </si>
  <si>
    <t>Organic Labels total</t>
  </si>
  <si>
    <t>Organic Labels/printing ($/bird)</t>
  </si>
  <si>
    <t>Avg dressed weight</t>
  </si>
  <si>
    <t>pounds</t>
  </si>
  <si>
    <t>Revenue = (lbs of sellable parts) × (retail $/lb by part)</t>
  </si>
  <si>
    <r>
      <t xml:space="preserve">Because “8-joint cut” usually </t>
    </r>
    <r>
      <rPr>
        <b/>
        <sz val="11"/>
        <color theme="1"/>
        <rFont val="Calibri"/>
        <family val="2"/>
        <scheme val="minor"/>
      </rPr>
      <t>does not include the back</t>
    </r>
    <r>
      <rPr>
        <sz val="11"/>
        <color theme="1"/>
        <rFont val="Calibri"/>
        <family val="2"/>
        <scheme val="minor"/>
      </rPr>
      <t xml:space="preserve"> as a sellable piece, I’m going to assume a typical 8-piece yield from a dressed bird like this (common planning assumption):</t>
    </r>
  </si>
  <si>
    <r>
      <t>Bone-in breast:</t>
    </r>
    <r>
      <rPr>
        <sz val="11"/>
        <color theme="1"/>
        <rFont val="Calibri"/>
        <family val="2"/>
        <scheme val="minor"/>
      </rPr>
      <t xml:space="preserve"> 34% of dressed weight</t>
    </r>
  </si>
  <si>
    <r>
      <t>Thighs:</t>
    </r>
    <r>
      <rPr>
        <sz val="11"/>
        <color theme="1"/>
        <rFont val="Calibri"/>
        <family val="2"/>
        <scheme val="minor"/>
      </rPr>
      <t xml:space="preserve"> 18%</t>
    </r>
  </si>
  <si>
    <r>
      <t>Drumsticks:</t>
    </r>
    <r>
      <rPr>
        <sz val="11"/>
        <color theme="1"/>
        <rFont val="Calibri"/>
        <family val="2"/>
        <scheme val="minor"/>
      </rPr>
      <t xml:space="preserve"> 14%</t>
    </r>
  </si>
  <si>
    <r>
      <t>Wings:</t>
    </r>
    <r>
      <rPr>
        <sz val="11"/>
        <color theme="1"/>
        <rFont val="Calibri"/>
        <family val="2"/>
        <scheme val="minor"/>
      </rPr>
      <t xml:space="preserve"> 10%</t>
    </r>
  </si>
  <si>
    <r>
      <t xml:space="preserve">Total sold as 8 pieces = </t>
    </r>
    <r>
      <rPr>
        <b/>
        <sz val="11"/>
        <color theme="1"/>
        <rFont val="Calibri"/>
        <family val="2"/>
        <scheme val="minor"/>
      </rPr>
      <t>76% of dressed weight</t>
    </r>
  </si>
  <si>
    <r>
      <t xml:space="preserve">For a </t>
    </r>
    <r>
      <rPr>
        <b/>
        <sz val="11"/>
        <color theme="1"/>
        <rFont val="Calibri"/>
        <family val="2"/>
        <scheme val="minor"/>
      </rPr>
      <t>4.2 lb dressed bird</t>
    </r>
    <r>
      <rPr>
        <sz val="11"/>
        <color theme="1"/>
        <rFont val="Calibri"/>
        <family val="2"/>
        <scheme val="minor"/>
      </rPr>
      <t>:</t>
    </r>
  </si>
  <si>
    <t>8-piece sellable lbs ≈ 4.2 × 0.76 = 3.192 lb</t>
  </si>
  <si>
    <r>
      <t xml:space="preserve">Using USDA AMS </t>
    </r>
    <r>
      <rPr>
        <b/>
        <sz val="11"/>
        <color theme="1"/>
        <rFont val="Calibri"/>
        <family val="2"/>
        <scheme val="minor"/>
      </rPr>
      <t>Pasture Chicken, Direct-to-Consumer retail</t>
    </r>
    <r>
      <rPr>
        <sz val="11"/>
        <color theme="1"/>
        <rFont val="Calibri"/>
        <family val="2"/>
        <scheme val="minor"/>
      </rPr>
      <t xml:space="preserve"> average prices (Q4 2025):</t>
    </r>
  </si>
  <si>
    <r>
      <t xml:space="preserve">Bone-in breast avg </t>
    </r>
    <r>
      <rPr>
        <b/>
        <sz val="11"/>
        <color theme="1"/>
        <rFont val="Calibri"/>
        <family val="2"/>
        <scheme val="minor"/>
      </rPr>
      <t>$12.37/lb</t>
    </r>
  </si>
  <si>
    <r>
      <t xml:space="preserve">Thighs avg </t>
    </r>
    <r>
      <rPr>
        <b/>
        <sz val="11"/>
        <color theme="1"/>
        <rFont val="Calibri"/>
        <family val="2"/>
        <scheme val="minor"/>
      </rPr>
      <t>$11.50/lb</t>
    </r>
  </si>
  <si>
    <r>
      <t xml:space="preserve">Drumsticks avg </t>
    </r>
    <r>
      <rPr>
        <b/>
        <sz val="11"/>
        <color theme="1"/>
        <rFont val="Calibri"/>
        <family val="2"/>
        <scheme val="minor"/>
      </rPr>
      <t>$7.51/lb</t>
    </r>
  </si>
  <si>
    <r>
      <t xml:space="preserve">Whole wings avg </t>
    </r>
    <r>
      <rPr>
        <b/>
        <sz val="11"/>
        <color theme="1"/>
        <rFont val="Calibri"/>
        <family val="2"/>
        <scheme val="minor"/>
      </rPr>
      <t>$7.46/lb</t>
    </r>
    <r>
      <rPr>
        <sz val="11"/>
        <color theme="1"/>
        <rFont val="Calibri"/>
        <family val="2"/>
        <scheme val="minor"/>
      </rPr>
      <t xml:space="preserve"> </t>
    </r>
  </si>
  <si>
    <t>Expected total revenue for the 8-piece packages (by weight)</t>
  </si>
  <si>
    <t>Applying those prices to the assumed part-weight shares:</t>
  </si>
  <si>
    <r>
      <t>Expected revenue ≈ $33.91 per bird</t>
    </r>
    <r>
      <rPr>
        <sz val="11"/>
        <color theme="1"/>
        <rFont val="Calibri"/>
        <family val="2"/>
        <scheme val="minor"/>
      </rPr>
      <t xml:space="preserve"> (from the 8-piece packs only). </t>
    </r>
  </si>
  <si>
    <t>If you also sell the leftover back/bones</t>
  </si>
  <si>
    <t>The remaining weight is about:</t>
  </si>
  <si>
    <t>Back/bones lbs ≈ 4.2 − 3.192 = 1.008 lb</t>
  </si>
  <si>
    <r>
      <t xml:space="preserve">USDA AMS pasture DTC “backs/bones” average is </t>
    </r>
    <r>
      <rPr>
        <b/>
        <sz val="11"/>
        <color theme="1"/>
        <rFont val="Calibri"/>
        <family val="2"/>
        <scheme val="minor"/>
      </rPr>
      <t>$4.35/lb</t>
    </r>
    <r>
      <rPr>
        <sz val="11"/>
        <color theme="1"/>
        <rFont val="Calibri"/>
        <family val="2"/>
        <scheme val="minor"/>
      </rPr>
      <t xml:space="preserve">. </t>
    </r>
  </si>
  <si>
    <t>So additional revenue:</t>
  </si>
  <si>
    <t>1.008 × $4.35 ≈ $4.38</t>
  </si>
  <si>
    <t>8-piece + backs/bones total ≈ $38.29 per bird.</t>
  </si>
  <si>
    <r>
      <t xml:space="preserve">Boneless breast avg </t>
    </r>
    <r>
      <rPr>
        <b/>
        <sz val="11"/>
        <color theme="1"/>
        <rFont val="Calibri"/>
        <family val="2"/>
        <scheme val="minor"/>
      </rPr>
      <t>$15.76/lb</t>
    </r>
  </si>
  <si>
    <r>
      <t xml:space="preserve">Boneless Thighs avg </t>
    </r>
    <r>
      <rPr>
        <b/>
        <sz val="11"/>
        <color theme="1"/>
        <rFont val="Calibri"/>
        <family val="2"/>
        <scheme val="minor"/>
      </rPr>
      <t>$15.13/lb</t>
    </r>
  </si>
  <si>
    <r>
      <t xml:space="preserve">Party  wings avg </t>
    </r>
    <r>
      <rPr>
        <b/>
        <sz val="11"/>
        <color theme="1"/>
        <rFont val="Calibri"/>
        <family val="2"/>
        <scheme val="minor"/>
      </rPr>
      <t>$9.37/lb</t>
    </r>
    <r>
      <rPr>
        <sz val="11"/>
        <color theme="1"/>
        <rFont val="Calibri"/>
        <family val="2"/>
        <scheme val="minor"/>
      </rPr>
      <t xml:space="preserve"> </t>
    </r>
  </si>
  <si>
    <r>
      <t>Expected revenue ≈ $47.77 per bird</t>
    </r>
    <r>
      <rPr>
        <sz val="11"/>
        <color theme="1"/>
        <rFont val="Calibri"/>
        <family val="2"/>
        <scheme val="minor"/>
      </rPr>
      <t xml:space="preserve"> (from the 8-piece packs only). </t>
    </r>
  </si>
  <si>
    <t>8-piece + backs/bones total ≈ $52.15 per bird.</t>
  </si>
  <si>
    <t>Avg NE Sum of Bonless Parts Organic</t>
  </si>
  <si>
    <t>(3.75 / 4.50 )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</si>
</sst>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BDD7EE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C6E0B4"/>
      </patternFill>
    </fill>
    <fill>
      <patternFill patternType="solid">
        <fgColor rgb="FFF8CBAD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vertical="top" wrapText="1"/>
    </xf>
    <xf numFmtId="0" fontId="0" fillId="0" borderId="1" xfId="0" applyBorder="1" applyAlignment="1">
      <alignment vertical="top" wrapText="1"/>
    </xf>
    <xf numFmtId="1" fontId="0" fillId="4" borderId="1" xfId="0" applyNumberFormat="1" applyFill="1" applyBorder="1"/>
    <xf numFmtId="10" fontId="0" fillId="4" borderId="1" xfId="0" applyNumberFormat="1" applyFill="1" applyBorder="1"/>
    <xf numFmtId="1" fontId="3" fillId="5" borderId="1" xfId="0" applyNumberFormat="1" applyFont="1" applyFill="1" applyBorder="1"/>
    <xf numFmtId="2" fontId="0" fillId="4" borderId="1" xfId="0" applyNumberFormat="1" applyFill="1" applyBorder="1"/>
    <xf numFmtId="2" fontId="3" fillId="5" borderId="1" xfId="0" applyNumberFormat="1" applyFont="1" applyFill="1" applyBorder="1"/>
    <xf numFmtId="164" fontId="0" fillId="4" borderId="1" xfId="0" applyNumberFormat="1" applyFill="1" applyBorder="1"/>
    <xf numFmtId="0" fontId="0" fillId="2" borderId="1" xfId="0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" fontId="0" fillId="5" borderId="1" xfId="0" applyNumberFormat="1" applyFill="1" applyBorder="1" applyAlignment="1">
      <alignment vertical="top" wrapText="1"/>
    </xf>
    <xf numFmtId="2" fontId="0" fillId="5" borderId="1" xfId="0" applyNumberFormat="1" applyFill="1" applyBorder="1" applyAlignment="1">
      <alignment vertical="top" wrapText="1"/>
    </xf>
    <xf numFmtId="164" fontId="0" fillId="5" borderId="1" xfId="0" applyNumberForma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164" fontId="3" fillId="5" borderId="1" xfId="0" applyNumberFormat="1" applyFont="1" applyFill="1" applyBorder="1" applyAlignment="1">
      <alignment vertical="top" wrapText="1"/>
    </xf>
    <xf numFmtId="164" fontId="0" fillId="4" borderId="1" xfId="0" applyNumberFormat="1" applyFill="1" applyBorder="1" applyAlignment="1">
      <alignment vertical="top" wrapText="1"/>
    </xf>
    <xf numFmtId="1" fontId="3" fillId="5" borderId="1" xfId="0" applyNumberFormat="1" applyFont="1" applyFill="1" applyBorder="1" applyAlignment="1">
      <alignment vertical="top" wrapText="1"/>
    </xf>
    <xf numFmtId="0" fontId="4" fillId="0" borderId="0" xfId="0" applyFont="1"/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/>
    <xf numFmtId="0" fontId="2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2" fontId="0" fillId="0" borderId="0" xfId="0" applyNumberFormat="1"/>
    <xf numFmtId="0" fontId="0" fillId="0" borderId="1" xfId="0" applyBorder="1" applyAlignment="1">
      <alignment horizontal="center" vertical="top" wrapText="1"/>
    </xf>
    <xf numFmtId="0" fontId="0" fillId="8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workbookViewId="0">
      <pane ySplit="16" topLeftCell="A17" activePane="bottomLeft" state="frozen"/>
      <selection pane="bottomLeft" activeCell="D1" sqref="A1:XFD12"/>
    </sheetView>
  </sheetViews>
  <sheetFormatPr defaultRowHeight="14.5" x14ac:dyDescent="0.35"/>
  <cols>
    <col min="1" max="1" width="40" customWidth="1"/>
    <col min="2" max="2" width="22" customWidth="1"/>
    <col min="3" max="3" width="40" customWidth="1"/>
  </cols>
  <sheetData>
    <row r="1" spans="1:3" x14ac:dyDescent="0.35">
      <c r="A1" s="35" t="e" vm="1">
        <v>#VALUE!</v>
      </c>
      <c r="B1" s="35"/>
      <c r="C1" s="35"/>
    </row>
    <row r="2" spans="1:3" x14ac:dyDescent="0.35">
      <c r="A2" s="35"/>
      <c r="B2" s="35"/>
      <c r="C2" s="35"/>
    </row>
    <row r="3" spans="1:3" x14ac:dyDescent="0.35">
      <c r="A3" s="35"/>
      <c r="B3" s="35"/>
      <c r="C3" s="35"/>
    </row>
    <row r="4" spans="1:3" x14ac:dyDescent="0.35">
      <c r="A4" s="35"/>
      <c r="B4" s="35"/>
      <c r="C4" s="35"/>
    </row>
    <row r="5" spans="1:3" x14ac:dyDescent="0.35">
      <c r="A5" s="35"/>
      <c r="B5" s="35"/>
      <c r="C5" s="35"/>
    </row>
    <row r="6" spans="1:3" x14ac:dyDescent="0.35">
      <c r="A6" s="35"/>
      <c r="B6" s="35"/>
      <c r="C6" s="35"/>
    </row>
    <row r="7" spans="1:3" x14ac:dyDescent="0.35">
      <c r="A7" s="35"/>
      <c r="B7" s="35"/>
      <c r="C7" s="35"/>
    </row>
    <row r="8" spans="1:3" x14ac:dyDescent="0.35">
      <c r="A8" s="35"/>
      <c r="B8" s="35"/>
      <c r="C8" s="35"/>
    </row>
    <row r="9" spans="1:3" x14ac:dyDescent="0.35">
      <c r="A9" s="35"/>
      <c r="B9" s="35"/>
      <c r="C9" s="35"/>
    </row>
    <row r="10" spans="1:3" x14ac:dyDescent="0.35">
      <c r="A10" s="35"/>
      <c r="B10" s="35"/>
      <c r="C10" s="35"/>
    </row>
    <row r="11" spans="1:3" x14ac:dyDescent="0.35">
      <c r="A11" s="35"/>
      <c r="B11" s="35"/>
      <c r="C11" s="35"/>
    </row>
    <row r="12" spans="1:3" x14ac:dyDescent="0.35">
      <c r="A12" s="35"/>
      <c r="B12" s="35"/>
      <c r="C12" s="35"/>
    </row>
    <row r="13" spans="1:3" ht="18.5" x14ac:dyDescent="0.35">
      <c r="A13" s="1" t="s">
        <v>0</v>
      </c>
    </row>
    <row r="14" spans="1:3" ht="29" x14ac:dyDescent="0.35">
      <c r="A14" s="2" t="s">
        <v>1</v>
      </c>
    </row>
    <row r="16" spans="1:3" ht="15.5" x14ac:dyDescent="0.35">
      <c r="A16" s="23" t="s">
        <v>2</v>
      </c>
      <c r="B16" s="24"/>
      <c r="C16" s="24"/>
    </row>
    <row r="17" spans="1:3" x14ac:dyDescent="0.35">
      <c r="A17" s="3" t="s">
        <v>3</v>
      </c>
      <c r="B17" s="4">
        <v>1065</v>
      </c>
      <c r="C17" s="3"/>
    </row>
    <row r="18" spans="1:3" x14ac:dyDescent="0.35">
      <c r="A18" s="3" t="s">
        <v>4</v>
      </c>
      <c r="B18" s="5">
        <v>0.06</v>
      </c>
      <c r="C18" s="3"/>
    </row>
    <row r="19" spans="1:3" x14ac:dyDescent="0.35">
      <c r="A19" s="3" t="s">
        <v>5</v>
      </c>
      <c r="B19" s="6">
        <f>ROUND(B17*(1-B18),0)</f>
        <v>1001</v>
      </c>
      <c r="C19" s="3"/>
    </row>
    <row r="21" spans="1:3" ht="15.5" x14ac:dyDescent="0.35">
      <c r="A21" s="23" t="s">
        <v>6</v>
      </c>
      <c r="B21" s="24"/>
      <c r="C21" s="24"/>
    </row>
    <row r="22" spans="1:3" x14ac:dyDescent="0.35">
      <c r="A22" s="3" t="s">
        <v>7</v>
      </c>
      <c r="B22" s="7">
        <v>6</v>
      </c>
      <c r="C22" s="3"/>
    </row>
    <row r="23" spans="1:3" x14ac:dyDescent="0.35">
      <c r="A23" s="3" t="s">
        <v>79</v>
      </c>
      <c r="B23" s="5">
        <v>0.75</v>
      </c>
      <c r="C23" s="3"/>
    </row>
    <row r="24" spans="1:3" x14ac:dyDescent="0.35">
      <c r="A24" s="3" t="s">
        <v>8</v>
      </c>
      <c r="B24" s="5">
        <v>0.85</v>
      </c>
      <c r="C24" s="3"/>
    </row>
    <row r="25" spans="1:3" x14ac:dyDescent="0.35">
      <c r="A25" s="3" t="s">
        <v>9</v>
      </c>
      <c r="B25" s="8">
        <f>B19*B22*B23</f>
        <v>4504.5</v>
      </c>
      <c r="C25" s="3"/>
    </row>
    <row r="26" spans="1:3" x14ac:dyDescent="0.35">
      <c r="A26" s="3" t="s">
        <v>10</v>
      </c>
      <c r="B26" s="8">
        <f>B25*B24</f>
        <v>3828.8249999999998</v>
      </c>
      <c r="C26" s="3"/>
    </row>
    <row r="28" spans="1:3" ht="15.5" x14ac:dyDescent="0.35">
      <c r="A28" s="23" t="s">
        <v>11</v>
      </c>
      <c r="B28" s="24"/>
      <c r="C28" s="24"/>
    </row>
    <row r="29" spans="1:3" x14ac:dyDescent="0.35">
      <c r="A29" s="3" t="s">
        <v>12</v>
      </c>
      <c r="B29" s="9">
        <v>1.25</v>
      </c>
      <c r="C29" s="3"/>
    </row>
    <row r="30" spans="1:3" x14ac:dyDescent="0.35">
      <c r="A30" s="3" t="s">
        <v>13</v>
      </c>
      <c r="B30" s="7">
        <v>12</v>
      </c>
      <c r="C30" s="3"/>
    </row>
    <row r="31" spans="1:3" x14ac:dyDescent="0.35">
      <c r="A31" s="3" t="s">
        <v>14</v>
      </c>
      <c r="B31" s="9">
        <v>0.4</v>
      </c>
      <c r="C31" s="3"/>
    </row>
    <row r="32" spans="1:3" x14ac:dyDescent="0.35">
      <c r="A32" s="3" t="s">
        <v>15</v>
      </c>
      <c r="B32" s="9">
        <v>7</v>
      </c>
      <c r="C32" s="3"/>
    </row>
    <row r="33" spans="1:3" x14ac:dyDescent="0.35">
      <c r="A33" s="3" t="s">
        <v>16</v>
      </c>
      <c r="B33" s="9">
        <v>0</v>
      </c>
      <c r="C33" s="3"/>
    </row>
    <row r="34" spans="1:3" x14ac:dyDescent="0.35">
      <c r="A34" s="3" t="s">
        <v>17</v>
      </c>
      <c r="B34" s="9">
        <v>0</v>
      </c>
      <c r="C34" s="34" t="s">
        <v>116</v>
      </c>
    </row>
    <row r="35" spans="1:3" x14ac:dyDescent="0.35">
      <c r="A35" s="3" t="s">
        <v>83</v>
      </c>
      <c r="B35" s="9">
        <v>0</v>
      </c>
      <c r="C35" s="3"/>
    </row>
    <row r="36" spans="1:3" x14ac:dyDescent="0.35">
      <c r="A36" s="3" t="s">
        <v>18</v>
      </c>
      <c r="B36" s="9">
        <v>0.08</v>
      </c>
      <c r="C36" s="3"/>
    </row>
    <row r="37" spans="1:3" x14ac:dyDescent="0.35">
      <c r="A37" s="3" t="s">
        <v>19</v>
      </c>
      <c r="B37" s="9">
        <v>0.25</v>
      </c>
      <c r="C37" s="3"/>
    </row>
    <row r="38" spans="1:3" x14ac:dyDescent="0.35">
      <c r="A38" s="3"/>
      <c r="B38" s="9">
        <v>0</v>
      </c>
      <c r="C38" s="3"/>
    </row>
    <row r="40" spans="1:3" ht="15.5" x14ac:dyDescent="0.35">
      <c r="A40" s="23" t="s">
        <v>20</v>
      </c>
      <c r="B40" s="24"/>
      <c r="C40" s="24"/>
    </row>
    <row r="41" spans="1:3" x14ac:dyDescent="0.35">
      <c r="A41" s="3" t="s">
        <v>21</v>
      </c>
      <c r="B41" s="7">
        <v>0.08</v>
      </c>
      <c r="C41" s="3"/>
    </row>
    <row r="42" spans="1:3" x14ac:dyDescent="0.35">
      <c r="A42" s="3" t="s">
        <v>22</v>
      </c>
      <c r="B42" s="9">
        <v>20</v>
      </c>
      <c r="C42" s="3"/>
    </row>
    <row r="44" spans="1:3" ht="15.5" x14ac:dyDescent="0.35">
      <c r="A44" s="23" t="s">
        <v>23</v>
      </c>
      <c r="B44" s="24"/>
      <c r="C44" s="24"/>
    </row>
    <row r="45" spans="1:3" x14ac:dyDescent="0.35">
      <c r="A45" s="3" t="s">
        <v>24</v>
      </c>
      <c r="B45" s="9">
        <v>1500</v>
      </c>
      <c r="C45" s="3"/>
    </row>
    <row r="46" spans="1:3" x14ac:dyDescent="0.35">
      <c r="A46" s="3" t="s">
        <v>25</v>
      </c>
      <c r="B46" s="9">
        <v>600</v>
      </c>
      <c r="C46" s="3"/>
    </row>
    <row r="47" spans="1:3" x14ac:dyDescent="0.35">
      <c r="A47" s="3" t="s">
        <v>26</v>
      </c>
      <c r="B47" s="9">
        <v>500</v>
      </c>
      <c r="C47" s="3"/>
    </row>
    <row r="48" spans="1:3" x14ac:dyDescent="0.35">
      <c r="A48" s="3" t="s">
        <v>27</v>
      </c>
      <c r="B48" s="9">
        <v>300</v>
      </c>
      <c r="C48" s="3"/>
    </row>
    <row r="49" spans="1:3" x14ac:dyDescent="0.35">
      <c r="A49" s="3" t="s">
        <v>28</v>
      </c>
      <c r="B49" s="9">
        <v>400</v>
      </c>
      <c r="C49" s="3"/>
    </row>
    <row r="50" spans="1:3" x14ac:dyDescent="0.35">
      <c r="A50" s="3" t="s">
        <v>29</v>
      </c>
      <c r="B50" s="9">
        <v>100000</v>
      </c>
      <c r="C50" s="3"/>
    </row>
    <row r="51" spans="1:3" x14ac:dyDescent="0.35">
      <c r="A51" s="3" t="s">
        <v>30</v>
      </c>
      <c r="B51" s="6">
        <f>IF(B17&lt;=1000,0,IF(B17&lt;=3000,4000,IF(B17&lt;=6000,9000,15000)))</f>
        <v>4000</v>
      </c>
      <c r="C51" s="3"/>
    </row>
    <row r="53" spans="1:3" ht="15.5" x14ac:dyDescent="0.35">
      <c r="A53" s="23" t="s">
        <v>31</v>
      </c>
      <c r="B53" s="24"/>
      <c r="C53" s="24"/>
    </row>
    <row r="54" spans="1:3" x14ac:dyDescent="0.35">
      <c r="A54" s="3" t="s">
        <v>32</v>
      </c>
      <c r="B54" s="5">
        <v>1</v>
      </c>
      <c r="C54" s="10" t="s">
        <v>33</v>
      </c>
    </row>
    <row r="55" spans="1:3" x14ac:dyDescent="0.35">
      <c r="A55" s="3" t="s">
        <v>34</v>
      </c>
      <c r="B55" s="5">
        <v>0</v>
      </c>
      <c r="C55" s="10" t="s">
        <v>35</v>
      </c>
    </row>
  </sheetData>
  <mergeCells count="7">
    <mergeCell ref="A1:C12"/>
    <mergeCell ref="A40:C40"/>
    <mergeCell ref="A53:C53"/>
    <mergeCell ref="A44:C44"/>
    <mergeCell ref="A21:C21"/>
    <mergeCell ref="A16:C16"/>
    <mergeCell ref="A28:C28"/>
  </mergeCells>
  <dataValidations count="1">
    <dataValidation type="decimal" errorTitle="Invalid entry" error="Enter a decimal between 0 and 1 (e.g., 0.25 for 25%)." sqref="B18 B23 B24 B54 B55" xr:uid="{00000000-0002-0000-0000-000000000000}">
      <formula1>0</formula1>
      <formula2>1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tabSelected="1" workbookViewId="0">
      <pane ySplit="15" topLeftCell="A16" activePane="bottomLeft" state="frozen"/>
      <selection pane="bottomLeft" activeCell="D1" sqref="A1:XFD12"/>
    </sheetView>
  </sheetViews>
  <sheetFormatPr defaultRowHeight="14.5" x14ac:dyDescent="0.35"/>
  <cols>
    <col min="1" max="1" width="42" customWidth="1"/>
    <col min="2" max="2" width="22" customWidth="1"/>
    <col min="3" max="3" width="35" customWidth="1"/>
    <col min="5" max="5" width="31.54296875" bestFit="1" customWidth="1"/>
  </cols>
  <sheetData>
    <row r="1" spans="1:3" x14ac:dyDescent="0.35">
      <c r="A1" s="35" t="e" vm="1">
        <v>#VALUE!</v>
      </c>
      <c r="B1" s="35"/>
      <c r="C1" s="35"/>
    </row>
    <row r="2" spans="1:3" x14ac:dyDescent="0.35">
      <c r="A2" s="35"/>
      <c r="B2" s="35"/>
      <c r="C2" s="35"/>
    </row>
    <row r="3" spans="1:3" x14ac:dyDescent="0.35">
      <c r="A3" s="35"/>
      <c r="B3" s="35"/>
      <c r="C3" s="35"/>
    </row>
    <row r="4" spans="1:3" x14ac:dyDescent="0.35">
      <c r="A4" s="35"/>
      <c r="B4" s="35"/>
      <c r="C4" s="35"/>
    </row>
    <row r="5" spans="1:3" x14ac:dyDescent="0.35">
      <c r="A5" s="35"/>
      <c r="B5" s="35"/>
      <c r="C5" s="35"/>
    </row>
    <row r="6" spans="1:3" x14ac:dyDescent="0.35">
      <c r="A6" s="35"/>
      <c r="B6" s="35"/>
      <c r="C6" s="35"/>
    </row>
    <row r="7" spans="1:3" x14ac:dyDescent="0.35">
      <c r="A7" s="35"/>
      <c r="B7" s="35"/>
      <c r="C7" s="35"/>
    </row>
    <row r="8" spans="1:3" x14ac:dyDescent="0.35">
      <c r="A8" s="35"/>
      <c r="B8" s="35"/>
      <c r="C8" s="35"/>
    </row>
    <row r="9" spans="1:3" x14ac:dyDescent="0.35">
      <c r="A9" s="35"/>
      <c r="B9" s="35"/>
      <c r="C9" s="35"/>
    </row>
    <row r="10" spans="1:3" x14ac:dyDescent="0.35">
      <c r="A10" s="35"/>
      <c r="B10" s="35"/>
      <c r="C10" s="35"/>
    </row>
    <row r="11" spans="1:3" x14ac:dyDescent="0.35">
      <c r="A11" s="35"/>
      <c r="B11" s="35"/>
      <c r="C11" s="35"/>
    </row>
    <row r="12" spans="1:3" x14ac:dyDescent="0.35">
      <c r="A12" s="35"/>
      <c r="B12" s="35"/>
      <c r="C12" s="35"/>
    </row>
    <row r="13" spans="1:3" ht="18.5" x14ac:dyDescent="0.35">
      <c r="A13" s="11" t="s">
        <v>36</v>
      </c>
      <c r="B13" s="3"/>
      <c r="C13" s="3"/>
    </row>
    <row r="14" spans="1:3" ht="29" x14ac:dyDescent="0.35">
      <c r="A14" s="10" t="s">
        <v>37</v>
      </c>
      <c r="B14" s="3"/>
      <c r="C14" s="3"/>
    </row>
    <row r="15" spans="1:3" x14ac:dyDescent="0.35">
      <c r="A15" s="3" t="s">
        <v>38</v>
      </c>
      <c r="B15" s="10" t="str">
        <f>IF(ABS(Inputs!B54+Inputs!B55-1)&lt;0.0001,"OK","Whole + Cut-up must equal 1.00")</f>
        <v>OK</v>
      </c>
      <c r="C15" s="10" t="s">
        <v>39</v>
      </c>
    </row>
    <row r="16" spans="1:3" x14ac:dyDescent="0.35">
      <c r="A16" s="3" t="s">
        <v>40</v>
      </c>
      <c r="B16" s="12">
        <f>Inputs!B19</f>
        <v>1001</v>
      </c>
      <c r="C16" s="3"/>
    </row>
    <row r="17" spans="1:3" x14ac:dyDescent="0.35">
      <c r="A17" s="3" t="s">
        <v>41</v>
      </c>
      <c r="B17" s="13">
        <f>Inputs!B25</f>
        <v>4504.5</v>
      </c>
      <c r="C17" s="3"/>
    </row>
    <row r="18" spans="1:3" x14ac:dyDescent="0.35">
      <c r="A18" s="3" t="s">
        <v>42</v>
      </c>
      <c r="B18" s="13">
        <f>Inputs!B26</f>
        <v>3828.8249999999998</v>
      </c>
      <c r="C18" s="3"/>
    </row>
    <row r="19" spans="1:3" x14ac:dyDescent="0.35">
      <c r="A19" s="3"/>
      <c r="B19" s="3"/>
      <c r="C19" s="3"/>
    </row>
    <row r="20" spans="1:3" x14ac:dyDescent="0.35">
      <c r="A20" s="29" t="s">
        <v>43</v>
      </c>
      <c r="B20" s="30"/>
      <c r="C20" s="30"/>
    </row>
    <row r="21" spans="1:3" x14ac:dyDescent="0.35">
      <c r="A21" s="3" t="s">
        <v>44</v>
      </c>
      <c r="B21" s="14">
        <f>Inputs!B17*Inputs!B29</f>
        <v>1331.25</v>
      </c>
      <c r="C21" s="3"/>
    </row>
    <row r="22" spans="1:3" x14ac:dyDescent="0.35">
      <c r="A22" s="3" t="s">
        <v>45</v>
      </c>
      <c r="B22" s="14">
        <f>Inputs!B19*Inputs!B30*Inputs!B31</f>
        <v>4804.8</v>
      </c>
      <c r="C22" s="3"/>
    </row>
    <row r="23" spans="1:3" x14ac:dyDescent="0.35">
      <c r="A23" s="3" t="s">
        <v>46</v>
      </c>
      <c r="B23" s="14">
        <f>Inputs!B19*Inputs!B32</f>
        <v>7007</v>
      </c>
      <c r="C23" s="3"/>
    </row>
    <row r="24" spans="1:3" x14ac:dyDescent="0.35">
      <c r="A24" s="3" t="s">
        <v>47</v>
      </c>
      <c r="B24" s="14">
        <f>Inputs!B19*Inputs!B54*Inputs!B32</f>
        <v>7007</v>
      </c>
      <c r="C24" s="3"/>
    </row>
    <row r="25" spans="1:3" x14ac:dyDescent="0.35">
      <c r="A25" s="3" t="s">
        <v>48</v>
      </c>
      <c r="B25" s="14">
        <f>Inputs!B26*Inputs!B55*Inputs!B34</f>
        <v>0</v>
      </c>
      <c r="C25" s="3"/>
    </row>
    <row r="26" spans="1:3" x14ac:dyDescent="0.35">
      <c r="A26" s="3" t="s">
        <v>82</v>
      </c>
      <c r="B26" s="14">
        <f>Inputs!B19*Inputs!B35</f>
        <v>0</v>
      </c>
      <c r="C26" s="3"/>
    </row>
    <row r="27" spans="1:3" x14ac:dyDescent="0.35">
      <c r="A27" s="3" t="s">
        <v>49</v>
      </c>
      <c r="B27" s="14">
        <f>Inputs!B26*Inputs!B55*Inputs!B36</f>
        <v>0</v>
      </c>
      <c r="C27" s="3"/>
    </row>
    <row r="28" spans="1:3" x14ac:dyDescent="0.35">
      <c r="A28" s="3" t="s">
        <v>50</v>
      </c>
      <c r="B28" s="14">
        <f>Inputs!B19*Inputs!B37</f>
        <v>250.25</v>
      </c>
      <c r="C28" s="3"/>
    </row>
    <row r="29" spans="1:3" x14ac:dyDescent="0.35">
      <c r="A29" s="3" t="s">
        <v>51</v>
      </c>
      <c r="B29" s="14">
        <f>Inputs!B19*Inputs!B38</f>
        <v>0</v>
      </c>
      <c r="C29" s="3"/>
    </row>
    <row r="30" spans="1:3" x14ac:dyDescent="0.35">
      <c r="A30" s="3" t="s">
        <v>52</v>
      </c>
      <c r="B30" s="14">
        <f>Inputs!B19*Inputs!B41*Inputs!B42</f>
        <v>1601.6</v>
      </c>
      <c r="C30" s="3"/>
    </row>
    <row r="31" spans="1:3" x14ac:dyDescent="0.35">
      <c r="A31" s="15" t="s">
        <v>53</v>
      </c>
      <c r="B31" s="16">
        <f>SUM(B21:B30)</f>
        <v>22001.899999999998</v>
      </c>
      <c r="C31" s="3" t="s">
        <v>54</v>
      </c>
    </row>
    <row r="32" spans="1:3" x14ac:dyDescent="0.35">
      <c r="A32" s="15" t="s">
        <v>55</v>
      </c>
      <c r="B32" s="16">
        <f>IF(Inputs!B19=0,0,B31/Inputs!B19)</f>
        <v>21.979920079920078</v>
      </c>
      <c r="C32" s="3" t="s">
        <v>56</v>
      </c>
    </row>
    <row r="33" spans="1:3" x14ac:dyDescent="0.35">
      <c r="A33" s="3"/>
      <c r="B33" s="3"/>
      <c r="C33" s="3"/>
    </row>
    <row r="34" spans="1:3" x14ac:dyDescent="0.35">
      <c r="A34" s="31" t="s">
        <v>57</v>
      </c>
      <c r="B34" s="32"/>
      <c r="C34" s="32"/>
    </row>
    <row r="35" spans="1:3" x14ac:dyDescent="0.35">
      <c r="A35" s="3" t="s">
        <v>58</v>
      </c>
      <c r="B35" s="14">
        <f>Inputs!B45</f>
        <v>1500</v>
      </c>
      <c r="C35" s="3"/>
    </row>
    <row r="36" spans="1:3" x14ac:dyDescent="0.35">
      <c r="A36" s="3" t="s">
        <v>59</v>
      </c>
      <c r="B36" s="14">
        <f>Inputs!B46</f>
        <v>600</v>
      </c>
      <c r="C36" s="3"/>
    </row>
    <row r="37" spans="1:3" x14ac:dyDescent="0.35">
      <c r="A37" s="3" t="s">
        <v>60</v>
      </c>
      <c r="B37" s="14">
        <f>Inputs!B47</f>
        <v>500</v>
      </c>
      <c r="C37" s="3"/>
    </row>
    <row r="38" spans="1:3" x14ac:dyDescent="0.35">
      <c r="A38" s="3" t="s">
        <v>61</v>
      </c>
      <c r="B38" s="14">
        <f>Inputs!B48</f>
        <v>300</v>
      </c>
      <c r="C38" s="3"/>
    </row>
    <row r="39" spans="1:3" x14ac:dyDescent="0.35">
      <c r="A39" s="3" t="s">
        <v>62</v>
      </c>
      <c r="B39" s="14">
        <f>Inputs!B49</f>
        <v>400</v>
      </c>
      <c r="C39" s="3"/>
    </row>
    <row r="40" spans="1:3" x14ac:dyDescent="0.35">
      <c r="A40" s="3" t="s">
        <v>63</v>
      </c>
      <c r="B40" s="14">
        <f>Inputs!B51</f>
        <v>4000</v>
      </c>
      <c r="C40" s="3"/>
    </row>
    <row r="41" spans="1:3" x14ac:dyDescent="0.35">
      <c r="A41" s="15" t="s">
        <v>64</v>
      </c>
      <c r="B41" s="16">
        <f>SUM(B35:B40)</f>
        <v>7300</v>
      </c>
      <c r="C41" s="3" t="s">
        <v>65</v>
      </c>
    </row>
    <row r="42" spans="1:3" x14ac:dyDescent="0.35">
      <c r="A42" s="15" t="s">
        <v>66</v>
      </c>
      <c r="B42" s="16">
        <f>IF(Inputs!B19=0,0,B41/Inputs!B19)</f>
        <v>7.2927072927072931</v>
      </c>
      <c r="C42" s="3" t="s">
        <v>67</v>
      </c>
    </row>
    <row r="43" spans="1:3" x14ac:dyDescent="0.35">
      <c r="A43" s="3"/>
      <c r="B43" s="3"/>
      <c r="C43" s="3"/>
    </row>
    <row r="44" spans="1:3" x14ac:dyDescent="0.35">
      <c r="A44" s="27" t="s">
        <v>68</v>
      </c>
      <c r="B44" s="28"/>
      <c r="C44" s="28"/>
    </row>
    <row r="45" spans="1:3" x14ac:dyDescent="0.35">
      <c r="A45" s="15" t="s">
        <v>69</v>
      </c>
      <c r="B45" s="16">
        <f>B31+B41</f>
        <v>29301.899999999998</v>
      </c>
      <c r="C45" s="3"/>
    </row>
    <row r="46" spans="1:3" x14ac:dyDescent="0.35">
      <c r="A46" s="15" t="s">
        <v>70</v>
      </c>
      <c r="B46" s="16">
        <f>IF(Inputs!B19=0,0,B45/Inputs!B19)</f>
        <v>29.272627372627369</v>
      </c>
      <c r="C46" s="3"/>
    </row>
    <row r="47" spans="1:3" x14ac:dyDescent="0.35">
      <c r="A47" s="15" t="s">
        <v>71</v>
      </c>
      <c r="B47" s="16">
        <f>IF(Inputs!B25=0,0,B45/Inputs!B25)</f>
        <v>6.5050283050283042</v>
      </c>
      <c r="C47" s="3"/>
    </row>
    <row r="48" spans="1:3" x14ac:dyDescent="0.35">
      <c r="A48" s="3"/>
      <c r="B48" s="3"/>
      <c r="C48" s="3"/>
    </row>
    <row r="49" spans="1:7" x14ac:dyDescent="0.35">
      <c r="A49" s="25" t="s">
        <v>72</v>
      </c>
      <c r="B49" s="26"/>
      <c r="C49" s="26"/>
      <c r="E49" t="s">
        <v>84</v>
      </c>
      <c r="F49">
        <v>4.2</v>
      </c>
      <c r="G49" t="s">
        <v>85</v>
      </c>
    </row>
    <row r="50" spans="1:7" x14ac:dyDescent="0.35">
      <c r="A50" s="3" t="s">
        <v>73</v>
      </c>
      <c r="B50" s="17">
        <v>37.799999999999997</v>
      </c>
      <c r="C50" s="3" t="s">
        <v>74</v>
      </c>
      <c r="E50" t="s">
        <v>80</v>
      </c>
      <c r="F50" s="33">
        <v>37.799999999999997</v>
      </c>
    </row>
    <row r="51" spans="1:7" x14ac:dyDescent="0.35">
      <c r="A51" s="15" t="s">
        <v>75</v>
      </c>
      <c r="B51" s="16">
        <f>Inputs!B50 + B41</f>
        <v>107300</v>
      </c>
      <c r="C51" s="3"/>
      <c r="E51" t="s">
        <v>81</v>
      </c>
      <c r="F51" s="33">
        <v>47.3</v>
      </c>
    </row>
    <row r="52" spans="1:7" x14ac:dyDescent="0.35">
      <c r="A52" s="15" t="s">
        <v>76</v>
      </c>
      <c r="B52" s="16">
        <f>B50-B32</f>
        <v>15.82007992007992</v>
      </c>
      <c r="C52" s="3"/>
      <c r="E52" t="s">
        <v>115</v>
      </c>
      <c r="F52">
        <v>52.15</v>
      </c>
    </row>
    <row r="53" spans="1:7" ht="29" x14ac:dyDescent="0.35">
      <c r="A53" s="15" t="s">
        <v>77</v>
      </c>
      <c r="B53" s="18">
        <f>IF(B52&lt;=0,"n/a",ROUNDUP(B51/B52,0))</f>
        <v>6783</v>
      </c>
      <c r="C53" s="3" t="s">
        <v>78</v>
      </c>
    </row>
  </sheetData>
  <mergeCells count="5">
    <mergeCell ref="A49:C49"/>
    <mergeCell ref="A44:C44"/>
    <mergeCell ref="A20:C20"/>
    <mergeCell ref="A34:C34"/>
    <mergeCell ref="A1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B76F4-7C3D-4AFA-AB96-4FFFB64B7FB1}">
  <dimension ref="A1:C58"/>
  <sheetViews>
    <sheetView workbookViewId="0">
      <selection sqref="A1:C12"/>
    </sheetView>
  </sheetViews>
  <sheetFormatPr defaultRowHeight="14.5" x14ac:dyDescent="0.35"/>
  <sheetData>
    <row r="1" spans="1:3" x14ac:dyDescent="0.35">
      <c r="A1" s="35" t="e" vm="1">
        <v>#VALUE!</v>
      </c>
      <c r="B1" s="35"/>
      <c r="C1" s="35"/>
    </row>
    <row r="2" spans="1:3" x14ac:dyDescent="0.35">
      <c r="A2" s="35"/>
      <c r="B2" s="35"/>
      <c r="C2" s="35"/>
    </row>
    <row r="3" spans="1:3" x14ac:dyDescent="0.35">
      <c r="A3" s="35"/>
      <c r="B3" s="35"/>
      <c r="C3" s="35"/>
    </row>
    <row r="4" spans="1:3" x14ac:dyDescent="0.35">
      <c r="A4" s="35"/>
      <c r="B4" s="35"/>
      <c r="C4" s="35"/>
    </row>
    <row r="5" spans="1:3" x14ac:dyDescent="0.35">
      <c r="A5" s="35"/>
      <c r="B5" s="35"/>
      <c r="C5" s="35"/>
    </row>
    <row r="6" spans="1:3" x14ac:dyDescent="0.35">
      <c r="A6" s="35"/>
      <c r="B6" s="35"/>
      <c r="C6" s="35"/>
    </row>
    <row r="7" spans="1:3" x14ac:dyDescent="0.35">
      <c r="A7" s="35"/>
      <c r="B7" s="35"/>
      <c r="C7" s="35"/>
    </row>
    <row r="8" spans="1:3" x14ac:dyDescent="0.35">
      <c r="A8" s="35"/>
      <c r="B8" s="35"/>
      <c r="C8" s="35"/>
    </row>
    <row r="9" spans="1:3" x14ac:dyDescent="0.35">
      <c r="A9" s="35"/>
      <c r="B9" s="35"/>
      <c r="C9" s="35"/>
    </row>
    <row r="10" spans="1:3" x14ac:dyDescent="0.35">
      <c r="A10" s="35"/>
      <c r="B10" s="35"/>
      <c r="C10" s="35"/>
    </row>
    <row r="11" spans="1:3" x14ac:dyDescent="0.35">
      <c r="A11" s="35"/>
      <c r="B11" s="35"/>
      <c r="C11" s="35"/>
    </row>
    <row r="12" spans="1:3" x14ac:dyDescent="0.35">
      <c r="A12" s="35"/>
      <c r="B12" s="35"/>
      <c r="C12" s="35"/>
    </row>
    <row r="14" spans="1:3" x14ac:dyDescent="0.35">
      <c r="A14" s="19" t="s">
        <v>86</v>
      </c>
    </row>
    <row r="16" spans="1:3" x14ac:dyDescent="0.35">
      <c r="A16" t="s">
        <v>87</v>
      </c>
    </row>
    <row r="17" spans="1:1" x14ac:dyDescent="0.35">
      <c r="A17" s="20"/>
    </row>
    <row r="18" spans="1:1" x14ac:dyDescent="0.35">
      <c r="A18" s="21" t="s">
        <v>88</v>
      </c>
    </row>
    <row r="19" spans="1:1" x14ac:dyDescent="0.35">
      <c r="A19" s="20"/>
    </row>
    <row r="20" spans="1:1" x14ac:dyDescent="0.35">
      <c r="A20" s="21" t="s">
        <v>89</v>
      </c>
    </row>
    <row r="21" spans="1:1" x14ac:dyDescent="0.35">
      <c r="A21" s="20"/>
    </row>
    <row r="22" spans="1:1" x14ac:dyDescent="0.35">
      <c r="A22" s="21" t="s">
        <v>90</v>
      </c>
    </row>
    <row r="23" spans="1:1" x14ac:dyDescent="0.35">
      <c r="A23" s="20"/>
    </row>
    <row r="24" spans="1:1" x14ac:dyDescent="0.35">
      <c r="A24" s="21" t="s">
        <v>91</v>
      </c>
    </row>
    <row r="25" spans="1:1" x14ac:dyDescent="0.35">
      <c r="A25" s="20" t="s">
        <v>92</v>
      </c>
    </row>
    <row r="27" spans="1:1" x14ac:dyDescent="0.35">
      <c r="A27" t="s">
        <v>93</v>
      </c>
    </row>
    <row r="28" spans="1:1" x14ac:dyDescent="0.35">
      <c r="A28" s="20"/>
    </row>
    <row r="29" spans="1:1" x14ac:dyDescent="0.35">
      <c r="A29" s="21" t="s">
        <v>94</v>
      </c>
    </row>
    <row r="31" spans="1:1" x14ac:dyDescent="0.35">
      <c r="A31" t="s">
        <v>95</v>
      </c>
    </row>
    <row r="32" spans="1:1" x14ac:dyDescent="0.35">
      <c r="A32" s="20"/>
    </row>
    <row r="33" spans="1:1" x14ac:dyDescent="0.35">
      <c r="A33" s="20" t="s">
        <v>96</v>
      </c>
    </row>
    <row r="34" spans="1:1" x14ac:dyDescent="0.35">
      <c r="A34" s="20"/>
    </row>
    <row r="35" spans="1:1" x14ac:dyDescent="0.35">
      <c r="A35" s="20" t="s">
        <v>97</v>
      </c>
    </row>
    <row r="36" spans="1:1" x14ac:dyDescent="0.35">
      <c r="A36" s="20"/>
    </row>
    <row r="37" spans="1:1" x14ac:dyDescent="0.35">
      <c r="A37" s="20" t="s">
        <v>98</v>
      </c>
    </row>
    <row r="38" spans="1:1" x14ac:dyDescent="0.35">
      <c r="A38" s="20"/>
    </row>
    <row r="39" spans="1:1" x14ac:dyDescent="0.35">
      <c r="A39" s="20" t="s">
        <v>99</v>
      </c>
    </row>
    <row r="41" spans="1:1" ht="17.5" x14ac:dyDescent="0.35">
      <c r="A41" s="22" t="s">
        <v>100</v>
      </c>
    </row>
    <row r="43" spans="1:1" x14ac:dyDescent="0.35">
      <c r="A43" t="s">
        <v>101</v>
      </c>
    </row>
    <row r="45" spans="1:1" x14ac:dyDescent="0.35">
      <c r="A45" s="19" t="s">
        <v>102</v>
      </c>
    </row>
    <row r="47" spans="1:1" ht="17.5" x14ac:dyDescent="0.35">
      <c r="A47" s="22" t="s">
        <v>103</v>
      </c>
    </row>
    <row r="49" spans="1:1" x14ac:dyDescent="0.35">
      <c r="A49" t="s">
        <v>104</v>
      </c>
    </row>
    <row r="50" spans="1:1" x14ac:dyDescent="0.35">
      <c r="A50" s="20"/>
    </row>
    <row r="51" spans="1:1" x14ac:dyDescent="0.35">
      <c r="A51" s="21" t="s">
        <v>105</v>
      </c>
    </row>
    <row r="53" spans="1:1" x14ac:dyDescent="0.35">
      <c r="A53" t="s">
        <v>106</v>
      </c>
    </row>
    <row r="54" spans="1:1" x14ac:dyDescent="0.35">
      <c r="A54" t="s">
        <v>107</v>
      </c>
    </row>
    <row r="55" spans="1:1" x14ac:dyDescent="0.35">
      <c r="A55" s="20"/>
    </row>
    <row r="56" spans="1:1" x14ac:dyDescent="0.35">
      <c r="A56" s="21" t="s">
        <v>108</v>
      </c>
    </row>
    <row r="58" spans="1:1" x14ac:dyDescent="0.35">
      <c r="A58" s="19" t="s">
        <v>109</v>
      </c>
    </row>
  </sheetData>
  <mergeCells count="1">
    <mergeCell ref="A1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1135D-77D2-4B89-8EF1-133154DCD223}">
  <dimension ref="A1:C58"/>
  <sheetViews>
    <sheetView workbookViewId="0">
      <selection activeCell="H39" sqref="H39"/>
    </sheetView>
  </sheetViews>
  <sheetFormatPr defaultRowHeight="14.5" x14ac:dyDescent="0.35"/>
  <sheetData>
    <row r="1" spans="1:3" x14ac:dyDescent="0.35">
      <c r="A1" s="35" t="e" vm="1">
        <v>#VALUE!</v>
      </c>
      <c r="B1" s="35"/>
      <c r="C1" s="35"/>
    </row>
    <row r="2" spans="1:3" x14ac:dyDescent="0.35">
      <c r="A2" s="35"/>
      <c r="B2" s="35"/>
      <c r="C2" s="35"/>
    </row>
    <row r="3" spans="1:3" x14ac:dyDescent="0.35">
      <c r="A3" s="35"/>
      <c r="B3" s="35"/>
      <c r="C3" s="35"/>
    </row>
    <row r="4" spans="1:3" x14ac:dyDescent="0.35">
      <c r="A4" s="35"/>
      <c r="B4" s="35"/>
      <c r="C4" s="35"/>
    </row>
    <row r="5" spans="1:3" x14ac:dyDescent="0.35">
      <c r="A5" s="35"/>
      <c r="B5" s="35"/>
      <c r="C5" s="35"/>
    </row>
    <row r="6" spans="1:3" x14ac:dyDescent="0.35">
      <c r="A6" s="35"/>
      <c r="B6" s="35"/>
      <c r="C6" s="35"/>
    </row>
    <row r="7" spans="1:3" x14ac:dyDescent="0.35">
      <c r="A7" s="35"/>
      <c r="B7" s="35"/>
      <c r="C7" s="35"/>
    </row>
    <row r="8" spans="1:3" x14ac:dyDescent="0.35">
      <c r="A8" s="35"/>
      <c r="B8" s="35"/>
      <c r="C8" s="35"/>
    </row>
    <row r="9" spans="1:3" x14ac:dyDescent="0.35">
      <c r="A9" s="35"/>
      <c r="B9" s="35"/>
      <c r="C9" s="35"/>
    </row>
    <row r="10" spans="1:3" x14ac:dyDescent="0.35">
      <c r="A10" s="35"/>
      <c r="B10" s="35"/>
      <c r="C10" s="35"/>
    </row>
    <row r="11" spans="1:3" x14ac:dyDescent="0.35">
      <c r="A11" s="35"/>
      <c r="B11" s="35"/>
      <c r="C11" s="35"/>
    </row>
    <row r="12" spans="1:3" x14ac:dyDescent="0.35">
      <c r="A12" s="35"/>
      <c r="B12" s="35"/>
      <c r="C12" s="35"/>
    </row>
    <row r="14" spans="1:3" x14ac:dyDescent="0.35">
      <c r="A14" s="19" t="s">
        <v>86</v>
      </c>
    </row>
    <row r="16" spans="1:3" x14ac:dyDescent="0.35">
      <c r="A16" t="s">
        <v>87</v>
      </c>
    </row>
    <row r="17" spans="1:1" x14ac:dyDescent="0.35">
      <c r="A17" s="20"/>
    </row>
    <row r="18" spans="1:1" x14ac:dyDescent="0.35">
      <c r="A18" s="21" t="s">
        <v>88</v>
      </c>
    </row>
    <row r="19" spans="1:1" x14ac:dyDescent="0.35">
      <c r="A19" s="20"/>
    </row>
    <row r="20" spans="1:1" x14ac:dyDescent="0.35">
      <c r="A20" s="21" t="s">
        <v>89</v>
      </c>
    </row>
    <row r="21" spans="1:1" x14ac:dyDescent="0.35">
      <c r="A21" s="20"/>
    </row>
    <row r="22" spans="1:1" x14ac:dyDescent="0.35">
      <c r="A22" s="21" t="s">
        <v>90</v>
      </c>
    </row>
    <row r="23" spans="1:1" x14ac:dyDescent="0.35">
      <c r="A23" s="20"/>
    </row>
    <row r="24" spans="1:1" x14ac:dyDescent="0.35">
      <c r="A24" s="21" t="s">
        <v>91</v>
      </c>
    </row>
    <row r="25" spans="1:1" x14ac:dyDescent="0.35">
      <c r="A25" s="20" t="s">
        <v>92</v>
      </c>
    </row>
    <row r="27" spans="1:1" x14ac:dyDescent="0.35">
      <c r="A27" t="s">
        <v>93</v>
      </c>
    </row>
    <row r="28" spans="1:1" x14ac:dyDescent="0.35">
      <c r="A28" s="20"/>
    </row>
    <row r="29" spans="1:1" x14ac:dyDescent="0.35">
      <c r="A29" s="21" t="s">
        <v>94</v>
      </c>
    </row>
    <row r="31" spans="1:1" x14ac:dyDescent="0.35">
      <c r="A31" t="s">
        <v>95</v>
      </c>
    </row>
    <row r="32" spans="1:1" x14ac:dyDescent="0.35">
      <c r="A32" s="20"/>
    </row>
    <row r="33" spans="1:1" x14ac:dyDescent="0.35">
      <c r="A33" s="20" t="s">
        <v>110</v>
      </c>
    </row>
    <row r="34" spans="1:1" x14ac:dyDescent="0.35">
      <c r="A34" s="20"/>
    </row>
    <row r="35" spans="1:1" x14ac:dyDescent="0.35">
      <c r="A35" s="20" t="s">
        <v>111</v>
      </c>
    </row>
    <row r="36" spans="1:1" x14ac:dyDescent="0.35">
      <c r="A36" s="20"/>
    </row>
    <row r="37" spans="1:1" x14ac:dyDescent="0.35">
      <c r="A37" s="20" t="s">
        <v>98</v>
      </c>
    </row>
    <row r="38" spans="1:1" x14ac:dyDescent="0.35">
      <c r="A38" s="20"/>
    </row>
    <row r="39" spans="1:1" x14ac:dyDescent="0.35">
      <c r="A39" s="20" t="s">
        <v>112</v>
      </c>
    </row>
    <row r="41" spans="1:1" ht="17.5" x14ac:dyDescent="0.35">
      <c r="A41" s="22" t="s">
        <v>100</v>
      </c>
    </row>
    <row r="43" spans="1:1" x14ac:dyDescent="0.35">
      <c r="A43" t="s">
        <v>101</v>
      </c>
    </row>
    <row r="45" spans="1:1" x14ac:dyDescent="0.35">
      <c r="A45" s="19" t="s">
        <v>113</v>
      </c>
    </row>
    <row r="47" spans="1:1" ht="17.5" x14ac:dyDescent="0.35">
      <c r="A47" s="22" t="s">
        <v>103</v>
      </c>
    </row>
    <row r="49" spans="1:1" x14ac:dyDescent="0.35">
      <c r="A49" t="s">
        <v>104</v>
      </c>
    </row>
    <row r="50" spans="1:1" x14ac:dyDescent="0.35">
      <c r="A50" s="20"/>
    </row>
    <row r="51" spans="1:1" x14ac:dyDescent="0.35">
      <c r="A51" s="21" t="s">
        <v>105</v>
      </c>
    </row>
    <row r="53" spans="1:1" x14ac:dyDescent="0.35">
      <c r="A53" t="s">
        <v>106</v>
      </c>
    </row>
    <row r="54" spans="1:1" x14ac:dyDescent="0.35">
      <c r="A54" t="s">
        <v>107</v>
      </c>
    </row>
    <row r="55" spans="1:1" x14ac:dyDescent="0.35">
      <c r="A55" s="20"/>
    </row>
    <row r="56" spans="1:1" x14ac:dyDescent="0.35">
      <c r="A56" s="21" t="s">
        <v>108</v>
      </c>
    </row>
    <row r="58" spans="1:1" x14ac:dyDescent="0.35">
      <c r="A58" s="19" t="s">
        <v>114</v>
      </c>
    </row>
  </sheetData>
  <mergeCells count="1">
    <mergeCell ref="A1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Inputs</vt:lpstr>
      <vt:lpstr>Cost Model</vt:lpstr>
      <vt:lpstr>Bone In</vt:lpstr>
      <vt:lpstr>Boneless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Steadfast PPS</cp:lastModifiedBy>
  <dcterms:created xsi:type="dcterms:W3CDTF">2026-03-04T02:09:30Z</dcterms:created>
  <dcterms:modified xsi:type="dcterms:W3CDTF">2026-03-07T12:13:56Z</dcterms:modified>
</cp:coreProperties>
</file>